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ljiljak\Desktop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2" i="1" l="1"/>
  <c r="K32" i="1" s="1"/>
  <c r="I31" i="1"/>
  <c r="I30" i="1"/>
  <c r="H21" i="1"/>
  <c r="I21" i="1" s="1"/>
  <c r="G21" i="1"/>
  <c r="I20" i="1"/>
  <c r="K20" i="1" s="1"/>
  <c r="H20" i="1"/>
  <c r="G20" i="1"/>
  <c r="H19" i="1"/>
  <c r="I19" i="1" s="1"/>
  <c r="G19" i="1"/>
  <c r="H34" i="1"/>
  <c r="H35" i="1"/>
  <c r="H36" i="1"/>
  <c r="G36" i="1"/>
  <c r="G35" i="1"/>
  <c r="I35" i="1" s="1"/>
  <c r="K35" i="1" s="1"/>
  <c r="G34" i="1"/>
  <c r="J7" i="1"/>
  <c r="K7" i="1"/>
  <c r="J8" i="1"/>
  <c r="K8" i="1"/>
  <c r="J9" i="1"/>
  <c r="K9" i="1"/>
  <c r="I7" i="1"/>
  <c r="I8" i="1"/>
  <c r="I9" i="1"/>
  <c r="H7" i="1"/>
  <c r="H8" i="1"/>
  <c r="H9" i="1"/>
  <c r="G9" i="1"/>
  <c r="G8" i="1"/>
  <c r="F6" i="1"/>
  <c r="F5" i="1"/>
  <c r="D6" i="1"/>
  <c r="D5" i="1"/>
  <c r="G33" i="1"/>
  <c r="H32" i="1"/>
  <c r="G32" i="1"/>
  <c r="H31" i="1"/>
  <c r="G31" i="1"/>
  <c r="H30" i="1"/>
  <c r="G30" i="1"/>
  <c r="G18" i="1"/>
  <c r="K19" i="1" l="1"/>
  <c r="J19" i="1"/>
  <c r="K21" i="1"/>
  <c r="J21" i="1"/>
  <c r="J20" i="1"/>
  <c r="I36" i="1"/>
  <c r="K36" i="1" s="1"/>
  <c r="I34" i="1"/>
  <c r="J34" i="1" s="1"/>
  <c r="J35" i="1"/>
  <c r="J30" i="1"/>
  <c r="K30" i="1"/>
  <c r="K31" i="1"/>
  <c r="J31" i="1"/>
  <c r="J32" i="1"/>
  <c r="J36" i="1" l="1"/>
  <c r="K34" i="1"/>
  <c r="D25" i="1" l="1"/>
  <c r="D23" i="1"/>
  <c r="H17" i="1"/>
  <c r="G17" i="1"/>
  <c r="H16" i="1"/>
  <c r="G16" i="1"/>
  <c r="H15" i="1"/>
  <c r="G15" i="1"/>
  <c r="H5" i="1"/>
  <c r="H6" i="1"/>
  <c r="H4" i="1"/>
  <c r="G5" i="1"/>
  <c r="G7" i="1" s="1"/>
  <c r="G6" i="1"/>
  <c r="G4" i="1"/>
  <c r="I5" i="1" l="1"/>
  <c r="J5" i="1" s="1"/>
  <c r="G24" i="1"/>
  <c r="I6" i="1"/>
  <c r="K6" i="1" s="1"/>
  <c r="I4" i="1"/>
  <c r="K4" i="1" s="1"/>
  <c r="K5" i="1" l="1"/>
  <c r="I16" i="1"/>
  <c r="K16" i="1" s="1"/>
  <c r="I17" i="1"/>
  <c r="K17" i="1" s="1"/>
  <c r="I15" i="1"/>
  <c r="J15" i="1" s="1"/>
  <c r="J6" i="1"/>
  <c r="J16" i="1"/>
  <c r="J17" i="1"/>
  <c r="J4" i="1"/>
  <c r="K15" i="1" l="1"/>
</calcChain>
</file>

<file path=xl/sharedStrings.xml><?xml version="1.0" encoding="utf-8"?>
<sst xmlns="http://schemas.openxmlformats.org/spreadsheetml/2006/main" count="75" uniqueCount="32">
  <si>
    <t>3ph short circuit at Bus 3</t>
  </si>
  <si>
    <t>Phase</t>
  </si>
  <si>
    <t>A</t>
  </si>
  <si>
    <t>B</t>
  </si>
  <si>
    <t>C</t>
  </si>
  <si>
    <t>V</t>
  </si>
  <si>
    <t>I_kss</t>
  </si>
  <si>
    <t>kA</t>
  </si>
  <si>
    <t>deg</t>
  </si>
  <si>
    <t>kV</t>
  </si>
  <si>
    <t>Ikss</t>
  </si>
  <si>
    <t>Complex</t>
  </si>
  <si>
    <t>On the L2 from the Bus 4 side</t>
  </si>
  <si>
    <t>Z_fault</t>
  </si>
  <si>
    <t>R_fault</t>
  </si>
  <si>
    <t>X_fault</t>
  </si>
  <si>
    <r>
      <t xml:space="preserve">Fault impedance of 1,2+ j 3,9 Ohm is impedance between brunch local bus and fault location in this case that is exactly the impedance of the line </t>
    </r>
    <r>
      <rPr>
        <b/>
        <sz val="11"/>
        <color theme="1"/>
        <rFont val="Calibri"/>
        <family val="2"/>
        <scheme val="minor"/>
      </rPr>
      <t>L2</t>
    </r>
    <r>
      <rPr>
        <sz val="11"/>
        <color theme="1"/>
        <rFont val="Calibri"/>
        <family val="2"/>
        <scheme val="minor"/>
      </rPr>
      <t xml:space="preserve"> </t>
    </r>
  </si>
  <si>
    <t>1ph short circuit at Bus 3</t>
  </si>
  <si>
    <t>L2</t>
  </si>
  <si>
    <t>R1</t>
  </si>
  <si>
    <t>X1</t>
  </si>
  <si>
    <t>R0</t>
  </si>
  <si>
    <t>X0</t>
  </si>
  <si>
    <t>Z1</t>
  </si>
  <si>
    <t>Z0</t>
  </si>
  <si>
    <t>K0</t>
  </si>
  <si>
    <t>K0=(Z0-Z1)/(3Z1)</t>
  </si>
  <si>
    <t>3xI0</t>
  </si>
  <si>
    <t>2ph short circuit at Bus 3</t>
  </si>
  <si>
    <t>AB</t>
  </si>
  <si>
    <t>BC</t>
  </si>
  <si>
    <t>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</si>
</sst>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2" borderId="0" xfId="0" applyFill="1"/>
    <xf numFmtId="0" fontId="0" fillId="0" borderId="0" xfId="0" applyFont="1"/>
    <xf numFmtId="0" fontId="0" fillId="3" borderId="0" xfId="0" applyFill="1"/>
    <xf numFmtId="0" fontId="0" fillId="0" borderId="0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zoomScaleNormal="100" workbookViewId="0">
      <selection activeCell="P24" sqref="P24"/>
    </sheetView>
  </sheetViews>
  <sheetFormatPr defaultRowHeight="15" x14ac:dyDescent="0.25"/>
  <sheetData>
    <row r="1" spans="1:13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/>
      <c r="M1" s="2"/>
    </row>
    <row r="2" spans="1:13" ht="15" customHeight="1" x14ac:dyDescent="0.25">
      <c r="A2" s="3" t="s">
        <v>12</v>
      </c>
      <c r="B2" s="3"/>
      <c r="C2" s="4" t="s">
        <v>6</v>
      </c>
      <c r="D2" s="4"/>
      <c r="E2" s="4" t="s">
        <v>5</v>
      </c>
      <c r="F2" s="4"/>
      <c r="G2" s="4" t="s">
        <v>11</v>
      </c>
      <c r="H2" s="4"/>
      <c r="I2" s="4"/>
      <c r="J2" s="4"/>
      <c r="K2" s="4"/>
      <c r="L2" s="9" t="s">
        <v>16</v>
      </c>
      <c r="M2" s="9"/>
    </row>
    <row r="3" spans="1:13" ht="15" customHeight="1" x14ac:dyDescent="0.25">
      <c r="A3" s="3"/>
      <c r="B3" s="3"/>
      <c r="C3" s="5" t="s">
        <v>7</v>
      </c>
      <c r="D3" s="5" t="s">
        <v>8</v>
      </c>
      <c r="E3" s="5" t="s">
        <v>9</v>
      </c>
      <c r="F3" s="5" t="s">
        <v>8</v>
      </c>
      <c r="G3" s="5" t="s">
        <v>10</v>
      </c>
      <c r="H3" s="5" t="s">
        <v>5</v>
      </c>
      <c r="I3" s="5" t="s">
        <v>13</v>
      </c>
      <c r="J3" s="5" t="s">
        <v>14</v>
      </c>
      <c r="K3" s="5" t="s">
        <v>15</v>
      </c>
      <c r="L3" s="9"/>
      <c r="M3" s="9"/>
    </row>
    <row r="4" spans="1:13" x14ac:dyDescent="0.25">
      <c r="A4" s="5" t="s">
        <v>1</v>
      </c>
      <c r="B4" s="5" t="s">
        <v>2</v>
      </c>
      <c r="C4">
        <v>4.5529999999999999</v>
      </c>
      <c r="D4">
        <v>-80.507999999999996</v>
      </c>
      <c r="E4">
        <v>18.579000000000001</v>
      </c>
      <c r="F4">
        <v>-7.61</v>
      </c>
      <c r="G4" t="str">
        <f>COMPLEX(C4*COS(D4*PI()/180),C4*SIN(D4*PI()/180))</f>
        <v>0,750834741933819-4,49066322387965i</v>
      </c>
      <c r="H4" t="str">
        <f>COMPLEX(E4*COS(F4*PI()/180),E4*SIN(F4*PI()/180))</f>
        <v>18,4153643810312-2,46040559945892i</v>
      </c>
      <c r="I4" t="str">
        <f>IMDIV(H4,G4)</f>
        <v>1,19999891479784+3,90017301061085i</v>
      </c>
      <c r="J4" s="6">
        <f>IMREAL(I4)</f>
        <v>1.19999891479784</v>
      </c>
      <c r="K4" s="6">
        <f>IMAGINARY(I4)</f>
        <v>3.9001730106108501</v>
      </c>
      <c r="L4" s="9"/>
      <c r="M4" s="9"/>
    </row>
    <row r="5" spans="1:13" x14ac:dyDescent="0.25">
      <c r="A5" s="5"/>
      <c r="B5" s="5" t="s">
        <v>3</v>
      </c>
      <c r="C5">
        <v>4.5529999999999999</v>
      </c>
      <c r="D5">
        <f>-80.508+120</f>
        <v>39.492000000000004</v>
      </c>
      <c r="E5">
        <v>18.579000000000001</v>
      </c>
      <c r="F5">
        <f>-7.61+120</f>
        <v>112.39</v>
      </c>
      <c r="G5" t="str">
        <f t="shared" ref="G5:G6" si="0">COMPLEX(C5*COS(D5*PI()/180),C5*SIN(D5*PI()/180))</f>
        <v>3,51361106075339+2,89557357249844i</v>
      </c>
      <c r="H5" t="str">
        <f t="shared" ref="H5:H6" si="1">COMPLEX(E5*COS(F5*PI()/180),E5*SIN(F5*PI()/180))</f>
        <v>-7,07690843777068+17,1783761736495i</v>
      </c>
      <c r="I5" t="str">
        <f t="shared" ref="I5:I9" si="2">IMDIV(H5,G5)</f>
        <v>1,19999891479783+3,90017301061084i</v>
      </c>
      <c r="J5" s="6">
        <f>IMREAL(I5)</f>
        <v>1.1999989147978301</v>
      </c>
      <c r="K5" s="6">
        <f t="shared" ref="K5:K6" si="3">IMAGINARY(I5)</f>
        <v>3.9001730106108399</v>
      </c>
      <c r="L5" s="9"/>
      <c r="M5" s="9"/>
    </row>
    <row r="6" spans="1:13" x14ac:dyDescent="0.25">
      <c r="A6" s="5"/>
      <c r="B6" s="5" t="s">
        <v>4</v>
      </c>
      <c r="C6">
        <v>4.5529999999999999</v>
      </c>
      <c r="D6">
        <f>-80.508+240</f>
        <v>159.49200000000002</v>
      </c>
      <c r="E6">
        <v>18.579000000000001</v>
      </c>
      <c r="F6">
        <f>-7.61+240</f>
        <v>232.39</v>
      </c>
      <c r="G6" t="str">
        <f t="shared" si="0"/>
        <v>-4,26444580268721+1,5950896513812i</v>
      </c>
      <c r="H6" t="str">
        <f t="shared" si="1"/>
        <v>-11,3384559432605-14,7179705741906i</v>
      </c>
      <c r="I6" t="str">
        <f t="shared" si="2"/>
        <v>1,19999891479785+3,90017301061084i</v>
      </c>
      <c r="J6" s="6">
        <f>IMREAL(I6)</f>
        <v>1.19999891479785</v>
      </c>
      <c r="K6" s="6">
        <f t="shared" si="3"/>
        <v>3.9001730106108399</v>
      </c>
      <c r="L6" s="9"/>
      <c r="M6" s="9"/>
    </row>
    <row r="7" spans="1:13" x14ac:dyDescent="0.25">
      <c r="B7" s="5" t="s">
        <v>29</v>
      </c>
      <c r="G7" t="str">
        <f>IMSUB(G4,G5)</f>
        <v>-2,76277631881957-7,38623679637809i</v>
      </c>
      <c r="H7" t="str">
        <f>IMSUB(H4,H5)</f>
        <v>25,4922728188019-19,6387817731084i</v>
      </c>
      <c r="I7" t="str">
        <f t="shared" si="2"/>
        <v>1,19999891479783+3,90017301061084i</v>
      </c>
      <c r="J7" s="6">
        <f t="shared" ref="J7:J9" si="4">IMREAL(I7)</f>
        <v>1.1999989147978301</v>
      </c>
      <c r="K7" s="6">
        <f t="shared" ref="K7:K9" si="5">IMAGINARY(I7)</f>
        <v>3.9001730106108399</v>
      </c>
      <c r="L7" s="9"/>
      <c r="M7" s="9"/>
    </row>
    <row r="8" spans="1:13" x14ac:dyDescent="0.25">
      <c r="B8" s="5" t="s">
        <v>30</v>
      </c>
      <c r="G8" t="str">
        <f>IMSUB(G5,G6)</f>
        <v>7,7780568634406+1,30048392111724i</v>
      </c>
      <c r="H8" t="str">
        <f>IMSUB(H5,H6)</f>
        <v>4,26154750548982+31,8963467478401i</v>
      </c>
      <c r="I8" t="str">
        <f t="shared" si="2"/>
        <v>1,19999891479784+3,90017301061083i</v>
      </c>
      <c r="J8" s="6">
        <f t="shared" si="4"/>
        <v>1.19999891479784</v>
      </c>
      <c r="K8" s="6">
        <f t="shared" si="5"/>
        <v>3.9001730106108301</v>
      </c>
      <c r="L8" s="9"/>
      <c r="M8" s="9"/>
    </row>
    <row r="9" spans="1:13" x14ac:dyDescent="0.25">
      <c r="B9" s="5" t="s">
        <v>31</v>
      </c>
      <c r="G9" t="str">
        <f>IMSUB(G6,G4)</f>
        <v>-5,01528054462103+6,08575287526085i</v>
      </c>
      <c r="H9" t="str">
        <f>IMSUB(H6,H4)</f>
        <v>-29,7538203242917-12,2575649747317i</v>
      </c>
      <c r="I9" t="str">
        <f t="shared" si="2"/>
        <v>1,19999891479785+3,90017301061084i</v>
      </c>
      <c r="J9" s="6">
        <f t="shared" si="4"/>
        <v>1.19999891479785</v>
      </c>
      <c r="K9" s="6">
        <f t="shared" si="5"/>
        <v>3.9001730106108399</v>
      </c>
      <c r="L9" s="9"/>
      <c r="M9" s="9"/>
    </row>
    <row r="10" spans="1:13" x14ac:dyDescent="0.25">
      <c r="L10" s="9"/>
      <c r="M10" s="9"/>
    </row>
    <row r="11" spans="1:13" x14ac:dyDescent="0.25">
      <c r="L11" s="9"/>
      <c r="M11" s="9"/>
    </row>
    <row r="12" spans="1:13" x14ac:dyDescent="0.25">
      <c r="A12" s="1" t="s">
        <v>17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9"/>
      <c r="M12" s="9"/>
    </row>
    <row r="13" spans="1:13" x14ac:dyDescent="0.25">
      <c r="A13" s="3" t="s">
        <v>12</v>
      </c>
      <c r="B13" s="3"/>
      <c r="C13" s="4" t="s">
        <v>6</v>
      </c>
      <c r="D13" s="4"/>
      <c r="E13" s="4" t="s">
        <v>5</v>
      </c>
      <c r="F13" s="4"/>
      <c r="G13" s="4" t="s">
        <v>11</v>
      </c>
      <c r="H13" s="4"/>
      <c r="I13" s="4"/>
      <c r="J13" s="4"/>
      <c r="K13" s="4"/>
      <c r="L13" s="9"/>
      <c r="M13" s="9"/>
    </row>
    <row r="14" spans="1:13" x14ac:dyDescent="0.25">
      <c r="A14" s="3"/>
      <c r="B14" s="3"/>
      <c r="C14" s="5" t="s">
        <v>7</v>
      </c>
      <c r="D14" s="5" t="s">
        <v>8</v>
      </c>
      <c r="E14" s="5" t="s">
        <v>9</v>
      </c>
      <c r="F14" s="5" t="s">
        <v>8</v>
      </c>
      <c r="G14" s="5" t="s">
        <v>10</v>
      </c>
      <c r="H14" s="5" t="s">
        <v>5</v>
      </c>
      <c r="I14" s="5" t="s">
        <v>13</v>
      </c>
      <c r="J14" s="5" t="s">
        <v>14</v>
      </c>
      <c r="K14" s="5" t="s">
        <v>15</v>
      </c>
      <c r="L14" s="9"/>
      <c r="M14" s="9"/>
    </row>
    <row r="15" spans="1:13" x14ac:dyDescent="0.25">
      <c r="A15" s="5" t="s">
        <v>1</v>
      </c>
      <c r="B15" s="5" t="s">
        <v>2</v>
      </c>
      <c r="C15">
        <v>2.5</v>
      </c>
      <c r="D15">
        <v>-80.888999999999996</v>
      </c>
      <c r="E15">
        <v>18.170999999999999</v>
      </c>
      <c r="F15">
        <v>-6.6109999999999998</v>
      </c>
      <c r="G15" t="str">
        <f>COMPLEX(C15*COS(D15*PI()/180),C15*SIN(D15*PI()/180))</f>
        <v>0,395869085451625-2,46845856096141i</v>
      </c>
      <c r="H15" t="str">
        <f>COMPLEX(E15*COS(F15*PI()/180),E15*SIN(F15*PI()/180))</f>
        <v>18,0501752234428-2,09198838500891i</v>
      </c>
      <c r="I15" t="str">
        <f>IMDIV(H15,IMSUM(G15,IMPRODUCT($G$18,$G$24)))</f>
        <v>1,19992589134363+3,89977617325939i</v>
      </c>
      <c r="J15" s="6">
        <f>IMREAL(I15)</f>
        <v>1.1999258913436299</v>
      </c>
      <c r="K15" s="6">
        <f>IMAGINARY(I15)</f>
        <v>3.8997761732593901</v>
      </c>
      <c r="L15" s="9"/>
      <c r="M15" s="9"/>
    </row>
    <row r="16" spans="1:13" x14ac:dyDescent="0.25">
      <c r="A16" s="5"/>
      <c r="B16" s="5" t="s">
        <v>3</v>
      </c>
      <c r="C16">
        <v>9.2999999999999999E-2</v>
      </c>
      <c r="D16">
        <v>-95.546000000000006</v>
      </c>
      <c r="E16">
        <v>85.373000000000005</v>
      </c>
      <c r="F16">
        <v>-134.20099999999999</v>
      </c>
      <c r="G16" t="str">
        <f t="shared" ref="G16:G18" si="6">COMPLEX(C16*COS(D16*PI()/180),C16*SIN(D16*PI()/180))</f>
        <v>-0,00898797354535525-0,0925646602734974i</v>
      </c>
      <c r="H16" t="str">
        <f t="shared" ref="H16:H17" si="7">COMPLEX(E16*COS(F16*PI()/180),E16*SIN(F16*PI()/180))</f>
        <v>-59,5201445423778-61,2037704937731i</v>
      </c>
      <c r="I16" t="str">
        <f t="shared" ref="I16:I17" si="8">IMDIV(H16,IMSUM(G16,IMPRODUCT($G$18,$G$24)))</f>
        <v>23,5622953287246-34,4906800587879i</v>
      </c>
      <c r="J16" s="8">
        <f>IMREAL(I16)</f>
        <v>23.562295328724598</v>
      </c>
      <c r="K16" s="8">
        <f t="shared" ref="K16:K17" si="9">IMAGINARY(I16)</f>
        <v>-34.490680058787902</v>
      </c>
      <c r="L16" s="9"/>
      <c r="M16" s="9"/>
    </row>
    <row r="17" spans="1:13" x14ac:dyDescent="0.25">
      <c r="A17" s="5"/>
      <c r="B17" s="5" t="s">
        <v>4</v>
      </c>
      <c r="C17">
        <v>9.2999999999999999E-2</v>
      </c>
      <c r="D17">
        <v>-95.546000000000006</v>
      </c>
      <c r="E17">
        <v>84.369</v>
      </c>
      <c r="F17">
        <v>134.86699999999999</v>
      </c>
      <c r="G17" t="str">
        <f t="shared" si="6"/>
        <v>-0,00898797354535525-0,0925646602734974i</v>
      </c>
      <c r="H17" t="str">
        <f t="shared" si="7"/>
        <v>-59,5192482735465+59,7962143112082i</v>
      </c>
      <c r="I17" t="str">
        <f t="shared" si="8"/>
        <v>-34,4593061345061-22,7276992865621i</v>
      </c>
      <c r="J17" s="8">
        <f>IMREAL(I17)</f>
        <v>-34.4593061345061</v>
      </c>
      <c r="K17" s="8">
        <f t="shared" si="9"/>
        <v>-22.7276992865621</v>
      </c>
      <c r="L17" s="9"/>
      <c r="M17" s="9"/>
    </row>
    <row r="18" spans="1:13" x14ac:dyDescent="0.25">
      <c r="B18" s="5" t="s">
        <v>27</v>
      </c>
      <c r="C18">
        <v>2.681</v>
      </c>
      <c r="D18">
        <v>-81.899000000000001</v>
      </c>
      <c r="G18" t="str">
        <f t="shared" si="6"/>
        <v>0,377802528228593-2,65424683284432i</v>
      </c>
      <c r="L18" s="9"/>
      <c r="M18" s="9"/>
    </row>
    <row r="19" spans="1:13" x14ac:dyDescent="0.25">
      <c r="B19" s="5" t="s">
        <v>29</v>
      </c>
      <c r="G19" t="str">
        <f>IMSUB(G15,G16)</f>
        <v>0,40485705899698-2,37589390068791i</v>
      </c>
      <c r="H19" t="str">
        <f>IMSUB(H15,H16)</f>
        <v>77,5703197658206+59,1117821087642i</v>
      </c>
      <c r="I19" t="str">
        <f t="shared" ref="I19:I21" si="10">IMDIV(H19,G19)</f>
        <v>-18,7713101621117+35,8475675899978i</v>
      </c>
      <c r="J19" s="8">
        <f t="shared" ref="J19:J21" si="11">IMREAL(I19)</f>
        <v>-18.7713101621117</v>
      </c>
      <c r="K19" s="8">
        <f t="shared" ref="K19:K21" si="12">IMAGINARY(I19)</f>
        <v>35.847567589997801</v>
      </c>
      <c r="L19" s="9"/>
      <c r="M19" s="9"/>
    </row>
    <row r="20" spans="1:13" x14ac:dyDescent="0.25">
      <c r="B20" s="5" t="s">
        <v>30</v>
      </c>
      <c r="G20" t="str">
        <f>IMSUB(G16,G17)</f>
        <v>0</v>
      </c>
      <c r="H20" t="str">
        <f>IMSUB(H16,H17)</f>
        <v>-0,000896268831297675-120,999984804981i</v>
      </c>
      <c r="I20" t="e">
        <f t="shared" si="10"/>
        <v>#NUM!</v>
      </c>
      <c r="J20" s="8" t="e">
        <f t="shared" si="11"/>
        <v>#NUM!</v>
      </c>
      <c r="K20" s="8" t="e">
        <f t="shared" si="12"/>
        <v>#NUM!</v>
      </c>
      <c r="L20" s="9"/>
      <c r="M20" s="9"/>
    </row>
    <row r="21" spans="1:13" x14ac:dyDescent="0.25">
      <c r="B21" s="5" t="s">
        <v>31</v>
      </c>
      <c r="G21" t="str">
        <f>IMSUB(G17,G15)</f>
        <v>-0,40485705899698+2,37589390068791i</v>
      </c>
      <c r="H21" t="str">
        <f>IMSUB(H17,H15)</f>
        <v>-77,5694234969893+61,8882026962171i</v>
      </c>
      <c r="I21" t="str">
        <f t="shared" si="10"/>
        <v>30,7197551365792+27,4138141271495i</v>
      </c>
      <c r="J21" s="8">
        <f t="shared" si="11"/>
        <v>30.719755136579199</v>
      </c>
      <c r="K21" s="8">
        <f t="shared" si="12"/>
        <v>27.4138141271495</v>
      </c>
      <c r="L21" s="9"/>
      <c r="M21" s="9"/>
    </row>
    <row r="22" spans="1:13" x14ac:dyDescent="0.25">
      <c r="B22" s="7" t="s">
        <v>19</v>
      </c>
      <c r="C22" t="s">
        <v>20</v>
      </c>
      <c r="D22" t="s">
        <v>23</v>
      </c>
      <c r="L22" s="9"/>
      <c r="M22" s="9"/>
    </row>
    <row r="23" spans="1:13" x14ac:dyDescent="0.25">
      <c r="A23" s="5" t="s">
        <v>18</v>
      </c>
      <c r="B23" s="6">
        <v>1.2</v>
      </c>
      <c r="C23" s="6">
        <v>3.9</v>
      </c>
      <c r="D23" t="str">
        <f>COMPLEX(B23,C23)</f>
        <v>1,2+3,9i</v>
      </c>
      <c r="H23" s="1" t="s">
        <v>26</v>
      </c>
      <c r="I23" s="1"/>
      <c r="L23" s="9"/>
      <c r="M23" s="9"/>
    </row>
    <row r="24" spans="1:13" x14ac:dyDescent="0.25">
      <c r="B24" t="s">
        <v>21</v>
      </c>
      <c r="C24" t="s">
        <v>22</v>
      </c>
      <c r="D24" t="s">
        <v>24</v>
      </c>
      <c r="F24" t="s">
        <v>25</v>
      </c>
      <c r="G24" t="str">
        <f>IMDIV(IMSUB(D25,D23),IMPRODUCT(3,D23))</f>
        <v>0,727327327327327+0,0528528528528528i</v>
      </c>
      <c r="H24" s="1"/>
      <c r="I24" s="1"/>
      <c r="L24" s="9"/>
      <c r="M24" s="9"/>
    </row>
    <row r="25" spans="1:13" x14ac:dyDescent="0.25">
      <c r="B25">
        <v>3.2</v>
      </c>
      <c r="C25">
        <v>12.6</v>
      </c>
      <c r="D25" t="str">
        <f>COMPLEX(B25,C25)</f>
        <v>3,2+12,6i</v>
      </c>
      <c r="L25" s="9"/>
      <c r="M25" s="9"/>
    </row>
    <row r="26" spans="1:13" x14ac:dyDescent="0.25">
      <c r="L26" s="9"/>
      <c r="M26" s="9"/>
    </row>
    <row r="27" spans="1:13" x14ac:dyDescent="0.25">
      <c r="A27" s="1" t="s">
        <v>28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9"/>
      <c r="M27" s="9"/>
    </row>
    <row r="28" spans="1:13" x14ac:dyDescent="0.25">
      <c r="A28" s="3" t="s">
        <v>12</v>
      </c>
      <c r="B28" s="3"/>
      <c r="C28" s="4" t="s">
        <v>6</v>
      </c>
      <c r="D28" s="4"/>
      <c r="E28" s="4" t="s">
        <v>5</v>
      </c>
      <c r="F28" s="4"/>
      <c r="G28" s="4" t="s">
        <v>11</v>
      </c>
      <c r="H28" s="4"/>
      <c r="I28" s="4"/>
      <c r="J28" s="4"/>
      <c r="K28" s="4"/>
      <c r="L28" s="9"/>
      <c r="M28" s="9"/>
    </row>
    <row r="29" spans="1:13" x14ac:dyDescent="0.25">
      <c r="A29" s="3"/>
      <c r="B29" s="3"/>
      <c r="C29" s="5" t="s">
        <v>7</v>
      </c>
      <c r="D29" s="5" t="s">
        <v>8</v>
      </c>
      <c r="E29" s="5" t="s">
        <v>9</v>
      </c>
      <c r="F29" s="5" t="s">
        <v>8</v>
      </c>
      <c r="G29" s="5" t="s">
        <v>10</v>
      </c>
      <c r="H29" s="5" t="s">
        <v>5</v>
      </c>
      <c r="I29" s="5" t="s">
        <v>13</v>
      </c>
      <c r="J29" s="5" t="s">
        <v>14</v>
      </c>
      <c r="K29" s="5" t="s">
        <v>15</v>
      </c>
      <c r="L29" s="9"/>
      <c r="M29" s="9"/>
    </row>
    <row r="30" spans="1:13" x14ac:dyDescent="0.25">
      <c r="A30" s="5" t="s">
        <v>1</v>
      </c>
      <c r="B30" s="5" t="s">
        <v>2</v>
      </c>
      <c r="C30">
        <v>0</v>
      </c>
      <c r="D30">
        <v>0</v>
      </c>
      <c r="E30">
        <v>69.858999999999995</v>
      </c>
      <c r="F30">
        <v>0</v>
      </c>
      <c r="G30" t="str">
        <f>COMPLEX(C30*COS(D30*PI()/180),C30*SIN(D30*PI()/180))</f>
        <v>0</v>
      </c>
      <c r="H30" t="str">
        <f>COMPLEX(E30*COS(F30*PI()/180),E30*SIN(F30*PI()/180))</f>
        <v>69,859</v>
      </c>
      <c r="I30" t="e">
        <f>IMDIV(H30,IMSUM(G30,IMPRODUCT($G$33,$G$24)))</f>
        <v>#NUM!</v>
      </c>
      <c r="J30" s="8" t="e">
        <f>IMREAL(I30)</f>
        <v>#NUM!</v>
      </c>
      <c r="K30" s="8" t="e">
        <f>IMAGINARY(I30)</f>
        <v>#NUM!</v>
      </c>
      <c r="L30" s="9"/>
      <c r="M30" s="9"/>
    </row>
    <row r="31" spans="1:13" x14ac:dyDescent="0.25">
      <c r="A31" s="5"/>
      <c r="B31" s="5" t="s">
        <v>3</v>
      </c>
      <c r="C31">
        <v>3.9430000000000001</v>
      </c>
      <c r="D31">
        <v>-170.50800000000001</v>
      </c>
      <c r="E31">
        <v>40.345999999999997</v>
      </c>
      <c r="F31">
        <v>-156.71600000000001</v>
      </c>
      <c r="G31" t="str">
        <f t="shared" ref="G31:G33" si="13">COMPLEX(C31*COS(D31*PI()/180),C31*SIN(D31*PI()/180))</f>
        <v>-3,88901495536074-0,650239707323752i</v>
      </c>
      <c r="H31" t="str">
        <f t="shared" ref="H31:H32" si="14">COMPLEX(E31*COS(F31*PI()/180),E31*SIN(F31*PI()/180))</f>
        <v>-37,060092760615-15,9483303381454i</v>
      </c>
      <c r="I31" t="str">
        <f>IMDIV(H31,IMSUM(G31,IMPRODUCT($G$33,$G$24)))</f>
        <v>9,93728811087199+2,43936090095602i</v>
      </c>
      <c r="J31" s="8">
        <f>IMREAL(I31)</f>
        <v>9.9372881108719895</v>
      </c>
      <c r="K31" s="8">
        <f t="shared" ref="K31:K32" si="15">IMAGINARY(I31)</f>
        <v>2.4393609009560202</v>
      </c>
      <c r="L31" s="9"/>
      <c r="M31" s="9"/>
    </row>
    <row r="32" spans="1:13" x14ac:dyDescent="0.25">
      <c r="A32" s="5"/>
      <c r="B32" s="5" t="s">
        <v>4</v>
      </c>
      <c r="C32">
        <v>3.9430000000000001</v>
      </c>
      <c r="D32">
        <v>9.4920000000000009</v>
      </c>
      <c r="E32">
        <v>36.470999999999997</v>
      </c>
      <c r="F32">
        <v>154.06899999999999</v>
      </c>
      <c r="G32" t="str">
        <f t="shared" si="13"/>
        <v>3,88901495536074+0,650239707323753i</v>
      </c>
      <c r="H32" t="str">
        <f t="shared" si="14"/>
        <v>-32,7991476716581+15,9483464037111i</v>
      </c>
      <c r="I32" t="str">
        <f>IMDIV(H32,IMSUM(G32,IMPRODUCT($G$33,$G$24)))</f>
        <v>-7,53741885270616+5,36111989071467i</v>
      </c>
      <c r="J32" s="8">
        <f>IMREAL(I32)</f>
        <v>-7.5374188527061596</v>
      </c>
      <c r="K32" s="8">
        <f t="shared" si="15"/>
        <v>5.3611198907146704</v>
      </c>
      <c r="L32" s="9"/>
      <c r="M32" s="9"/>
    </row>
    <row r="33" spans="2:13" x14ac:dyDescent="0.25">
      <c r="B33" t="s">
        <v>27</v>
      </c>
      <c r="C33">
        <v>0</v>
      </c>
      <c r="D33">
        <v>0</v>
      </c>
      <c r="G33" t="str">
        <f t="shared" si="13"/>
        <v>0</v>
      </c>
      <c r="L33" s="9"/>
      <c r="M33" s="9"/>
    </row>
    <row r="34" spans="2:13" x14ac:dyDescent="0.25">
      <c r="B34" s="5" t="s">
        <v>29</v>
      </c>
      <c r="G34" t="str">
        <f>IMSUB(G30,G31)</f>
        <v>3,88901495536074+0,650239707323752i</v>
      </c>
      <c r="H34" t="str">
        <f>IMSUB(H30,H31)</f>
        <v>106,919092760615+15,9483303381454i</v>
      </c>
      <c r="I34" t="str">
        <f t="shared" ref="I34:I36" si="16">IMDIV(H34,G34)</f>
        <v>27,4119356042354-0,482384014426124i</v>
      </c>
      <c r="J34" s="8">
        <f t="shared" ref="J34:J36" si="17">IMREAL(I34)</f>
        <v>27.411935604235399</v>
      </c>
      <c r="K34" s="8">
        <f t="shared" ref="K34:K36" si="18">IMAGINARY(I34)</f>
        <v>-0.482384014426124</v>
      </c>
      <c r="L34" s="9"/>
      <c r="M34" s="9"/>
    </row>
    <row r="35" spans="2:13" x14ac:dyDescent="0.25">
      <c r="B35" s="5" t="s">
        <v>30</v>
      </c>
      <c r="G35" t="str">
        <f>IMSUB(G31,G32)</f>
        <v>-7,77802991072148-1,3004794146475i</v>
      </c>
      <c r="H35" t="str">
        <f>IMSUB(H31,H32)</f>
        <v>-4,2609450889569-31,8966767418565i</v>
      </c>
      <c r="I35" t="str">
        <f t="shared" si="16"/>
        <v>1,19993462908291+3,90024039583534i</v>
      </c>
      <c r="J35" s="6">
        <f t="shared" si="17"/>
        <v>1.19993462908291</v>
      </c>
      <c r="K35" s="6">
        <f t="shared" si="18"/>
        <v>3.9002403958353402</v>
      </c>
      <c r="L35" s="9"/>
      <c r="M35" s="9"/>
    </row>
    <row r="36" spans="2:13" x14ac:dyDescent="0.25">
      <c r="B36" s="5" t="s">
        <v>31</v>
      </c>
      <c r="G36" t="str">
        <f>IMSUB(G32,G30)</f>
        <v>3,88901495536074+0,650239707323753i</v>
      </c>
      <c r="H36" t="str">
        <f>IMSUB(H32,H30)</f>
        <v>-102,658147671658+15,9483464037111i</v>
      </c>
      <c r="I36" t="str">
        <f t="shared" si="16"/>
        <v>-25,0120663460695+8,28286480609681i</v>
      </c>
      <c r="J36" s="8">
        <f t="shared" si="17"/>
        <v>-25.012066346069499</v>
      </c>
      <c r="K36" s="8">
        <f t="shared" si="18"/>
        <v>8.2828648060968106</v>
      </c>
      <c r="L36" s="9"/>
      <c r="M36" s="9"/>
    </row>
  </sheetData>
  <mergeCells count="17">
    <mergeCell ref="H23:I24"/>
    <mergeCell ref="A28:B29"/>
    <mergeCell ref="C28:D28"/>
    <mergeCell ref="E28:F28"/>
    <mergeCell ref="G28:K28"/>
    <mergeCell ref="A27:K27"/>
    <mergeCell ref="L2:M36"/>
    <mergeCell ref="A13:B14"/>
    <mergeCell ref="C13:D13"/>
    <mergeCell ref="E13:F13"/>
    <mergeCell ref="G13:K13"/>
    <mergeCell ref="A12:K12"/>
    <mergeCell ref="C2:D2"/>
    <mergeCell ref="E2:F2"/>
    <mergeCell ref="G2:K2"/>
    <mergeCell ref="A2:B3"/>
    <mergeCell ref="A1:K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DigSILENT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Strahinja Ljiljak</dc:creator>
  <cp:lastModifiedBy>Strahinja Ljiljak</cp:lastModifiedBy>
  <dcterms:created xsi:type="dcterms:W3CDTF">2020-06-19T12:27:55Z</dcterms:created>
  <dcterms:modified xsi:type="dcterms:W3CDTF">2020-06-19T15:11:17Z</dcterms:modified>
</cp:coreProperties>
</file>